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805" windowHeight="1083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79" i="1" l="1"/>
  <c r="I78" i="1"/>
  <c r="E78" i="1"/>
  <c r="I76" i="1"/>
  <c r="L36" i="1"/>
  <c r="K120" i="1"/>
  <c r="K119" i="1"/>
  <c r="K118" i="1"/>
  <c r="K117" i="1"/>
  <c r="E136" i="1"/>
  <c r="F79" i="1"/>
  <c r="E76" i="1"/>
  <c r="E5" i="1"/>
  <c r="I5" i="1"/>
  <c r="H175" i="1"/>
  <c r="E174" i="1"/>
  <c r="I174" i="1"/>
  <c r="E171" i="1"/>
  <c r="I171" i="1"/>
  <c r="E168" i="1"/>
  <c r="I168" i="1"/>
  <c r="E157" i="1"/>
  <c r="H149" i="1"/>
  <c r="E148" i="1"/>
  <c r="I148" i="1"/>
  <c r="E145" i="1"/>
  <c r="I145" i="1"/>
  <c r="E142" i="1"/>
  <c r="I142" i="1"/>
  <c r="I136" i="1"/>
  <c r="F175" i="1"/>
  <c r="I175" i="1"/>
  <c r="I157" i="1"/>
  <c r="E120" i="1"/>
  <c r="I120" i="1"/>
  <c r="E104" i="1"/>
  <c r="I104" i="1"/>
  <c r="E100" i="1"/>
  <c r="I100" i="1"/>
  <c r="D95" i="1"/>
  <c r="D94" i="1"/>
  <c r="D93" i="1"/>
  <c r="E92" i="1"/>
  <c r="H178" i="1"/>
  <c r="E44" i="1"/>
  <c r="I44" i="1"/>
  <c r="D59" i="1"/>
  <c r="E73" i="1"/>
  <c r="I73" i="1"/>
  <c r="E55" i="1"/>
  <c r="I55" i="1"/>
  <c r="E53" i="1"/>
  <c r="I53" i="1"/>
  <c r="E51" i="1"/>
  <c r="I51" i="1"/>
  <c r="E39" i="1"/>
  <c r="I39" i="1"/>
  <c r="E36" i="1"/>
  <c r="I36" i="1"/>
  <c r="E31" i="1"/>
  <c r="I31" i="1"/>
  <c r="E25" i="1"/>
  <c r="I25" i="1"/>
  <c r="D17" i="1"/>
  <c r="D16" i="1"/>
  <c r="D15" i="1"/>
  <c r="E14" i="1"/>
  <c r="I14" i="1"/>
  <c r="E10" i="1"/>
  <c r="I92" i="1"/>
  <c r="E97" i="1"/>
  <c r="I97" i="1"/>
  <c r="E19" i="1"/>
  <c r="I19" i="1"/>
  <c r="I10" i="1"/>
  <c r="F149" i="1"/>
  <c r="I149" i="1"/>
  <c r="I79" i="1"/>
  <c r="F178" i="1"/>
  <c r="I178" i="1"/>
</calcChain>
</file>

<file path=xl/sharedStrings.xml><?xml version="1.0" encoding="utf-8"?>
<sst xmlns="http://schemas.openxmlformats.org/spreadsheetml/2006/main" count="178" uniqueCount="169">
  <si>
    <t>Estate (interest + cmp exps)</t>
  </si>
  <si>
    <t>Property Insurance &amp; Officiers Insurance</t>
  </si>
  <si>
    <t>Arun Pumps Maint</t>
  </si>
  <si>
    <t>Electrical Supplies</t>
  </si>
  <si>
    <t>Management Fees</t>
  </si>
  <si>
    <t>Gardening</t>
  </si>
  <si>
    <t>Southern Water</t>
  </si>
  <si>
    <t>HCL (Man Safe System)</t>
  </si>
  <si>
    <t>Lightening Protect maint</t>
  </si>
  <si>
    <t>Solar panel Clean</t>
  </si>
  <si>
    <t>Water Risk Assess</t>
  </si>
  <si>
    <t>Sink Fund</t>
  </si>
  <si>
    <t>Accountancy Fee</t>
  </si>
  <si>
    <t>Repairs &amp; Maint</t>
  </si>
  <si>
    <t>Group 1 Total</t>
  </si>
  <si>
    <t>Aprt 1-30</t>
  </si>
  <si>
    <t>Pyrotec alarm maint</t>
  </si>
  <si>
    <t>Elect Supplies</t>
  </si>
  <si>
    <t>Fire &amp; H &amp; S risk assessments</t>
  </si>
  <si>
    <t>Interphone  Maint</t>
  </si>
  <si>
    <t>Public Way cleaning</t>
  </si>
  <si>
    <t>Lift Contract &amp; Insurance</t>
  </si>
  <si>
    <t>CCTV repayment (2012 only)</t>
  </si>
  <si>
    <t>Group 2 Total</t>
  </si>
  <si>
    <t>Car Park</t>
  </si>
  <si>
    <t>Electricity Supplies</t>
  </si>
  <si>
    <t>Repair &amp; Maint</t>
  </si>
  <si>
    <t>Group 3 Total</t>
  </si>
  <si>
    <t>Total Budget</t>
  </si>
  <si>
    <t>Insur. Premiums,pumps inspect,pumps</t>
  </si>
  <si>
    <t>Fairhold Artemis Ltd</t>
  </si>
  <si>
    <t>Refund of overstated insurance</t>
  </si>
  <si>
    <t>Not in Ellams budget comparison</t>
  </si>
  <si>
    <t>2015 Budget</t>
  </si>
  <si>
    <t>Engineers Arun Pumps</t>
  </si>
  <si>
    <t>jan</t>
  </si>
  <si>
    <t>feb</t>
  </si>
  <si>
    <t>apr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</si>
  <si>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</si>
  <si>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</si>
  <si>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</si>
  <si>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</si>
  <si>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</si>
  <si>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</si>
  <si>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</si>
  <si>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</si>
  <si>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</si>
  <si>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40% of 1952.88 Feb Q1</t>
  </si>
  <si>
    <t>40% of 1863.84 Mar Q2</t>
  </si>
  <si>
    <t>40% of 1833.70 May Q3</t>
  </si>
  <si>
    <t xml:space="preserve">Est needed </t>
  </si>
  <si>
    <t>Actuals 2015</t>
  </si>
  <si>
    <t>Q4 2014</t>
  </si>
  <si>
    <t>Q1 2015</t>
  </si>
  <si>
    <t>Q2 2015</t>
  </si>
  <si>
    <t>Q3 2015</t>
  </si>
  <si>
    <t>Q4 2016</t>
  </si>
  <si>
    <t>Quotes from Artimis? Directors Insurance</t>
  </si>
  <si>
    <t>Misc (lift Norwegian)?</t>
  </si>
  <si>
    <t>Last quarter required</t>
  </si>
  <si>
    <t>Q1 Mar 2015</t>
  </si>
  <si>
    <t>Q2 June 2015</t>
  </si>
  <si>
    <t>Q3 Sept 2015</t>
  </si>
  <si>
    <t>Water 10/14 to 12/14</t>
  </si>
  <si>
    <t>Estimate required</t>
  </si>
  <si>
    <t>inspection</t>
  </si>
  <si>
    <t>What can be claimed?</t>
  </si>
  <si>
    <t>Visuak Inspection water tanks</t>
  </si>
  <si>
    <t>Estate sink fund contribution 2014-2015</t>
  </si>
  <si>
    <t>Friend James</t>
  </si>
  <si>
    <t>South Point</t>
  </si>
  <si>
    <t>40% of 2089.37</t>
  </si>
  <si>
    <t>Mack Elect - 40% of 2089.37</t>
  </si>
  <si>
    <t>Mack Elec</t>
  </si>
  <si>
    <t>Window Cleaning</t>
  </si>
  <si>
    <t>P.Hall Surveyor fee</t>
  </si>
  <si>
    <t>Visit for cold water booster Heatcraft</t>
  </si>
  <si>
    <t>Security Guard for Pride</t>
  </si>
  <si>
    <t>Sundries  - S Richards</t>
  </si>
  <si>
    <t>Satellite Dish problem - Briant Comms</t>
  </si>
  <si>
    <t>Pressure vessel install - Heatcraft</t>
  </si>
  <si>
    <t>Lighting protect Mainf</t>
  </si>
  <si>
    <t>Act Sub Totals</t>
  </si>
  <si>
    <t>Act Totals</t>
  </si>
  <si>
    <t>Budget Sub Totals</t>
  </si>
  <si>
    <t>Next years ?</t>
  </si>
  <si>
    <t>Over/under spend</t>
  </si>
  <si>
    <t>+ve = under, -ve = over</t>
  </si>
  <si>
    <t>Annual Service agreement</t>
  </si>
  <si>
    <t>Replace all batteries</t>
  </si>
  <si>
    <t>Fire Risk assessment</t>
  </si>
  <si>
    <t>Smoke Vent system</t>
  </si>
  <si>
    <t>meet glow zone?</t>
  </si>
  <si>
    <t>Provide access to fire door apt 22</t>
  </si>
  <si>
    <t>Smoke vent system call</t>
  </si>
  <si>
    <t>see below</t>
  </si>
  <si>
    <t>None for 2015</t>
  </si>
  <si>
    <t>C&amp;C Cleaning dec 2014</t>
  </si>
  <si>
    <t>C&amp;C Cleaning Jan&amp;Feb 2015</t>
  </si>
  <si>
    <t>C&amp;C Cleaning March 2015</t>
  </si>
  <si>
    <t>C&amp;C Cleaning April 2015</t>
  </si>
  <si>
    <t>C&amp;C Cleaning May 2015</t>
  </si>
  <si>
    <t>C&amp;C Cleaning June 2015</t>
  </si>
  <si>
    <t>carpet cleaning 2015</t>
  </si>
  <si>
    <t>Sunshine sussex July</t>
  </si>
  <si>
    <t>Wheelie bin clean</t>
  </si>
  <si>
    <t>Sussex Sunshine Aug 2015</t>
  </si>
  <si>
    <t>Sussex Sunshine Sept 2015</t>
  </si>
  <si>
    <t>Sussex Sunshine Oct 2015</t>
  </si>
  <si>
    <t>TBD 01/11/2015</t>
  </si>
  <si>
    <t>TBD 01/12/2015</t>
  </si>
  <si>
    <t>60% of South Point bill 264.5 May 2015</t>
  </si>
  <si>
    <t>23% of South Point bill 264.5 May 2015</t>
  </si>
  <si>
    <t>jet wash front stairwell</t>
  </si>
  <si>
    <t>cut down bushes on roof</t>
  </si>
  <si>
    <t>South Point (73% of Jan bills 255+1460)</t>
  </si>
  <si>
    <t>South point (24% =f Jan bills 255+1460)</t>
  </si>
  <si>
    <t>South Point (2.9% -f Jan bill 255+1460)</t>
  </si>
  <si>
    <t>South pont (53% of Feb bill 190)</t>
  </si>
  <si>
    <t>South Point(4.7% of Feb bill 190)</t>
  </si>
  <si>
    <t>Mack Electrical (20% 0f March bill 2089.37)</t>
  </si>
  <si>
    <t>Mack Elect (40% of march bill 2089.37)</t>
  </si>
  <si>
    <t>Thomas lock smiths March (mortice keys)</t>
  </si>
  <si>
    <t>Phillip Hall survey for damp flat 16</t>
  </si>
  <si>
    <t>Mack  Elect. Replace 2 brick lts gdn flood</t>
  </si>
  <si>
    <t>Mack Elec replace lamps common ways</t>
  </si>
  <si>
    <t>South Point (5.6% 0f 264.5 bill May</t>
  </si>
  <si>
    <t>South Point( (11.3% of 264.5 bill May)</t>
  </si>
  <si>
    <t>Thomas lock smiths July 1 set RB keys</t>
  </si>
  <si>
    <t>Thomas lock smiths Sept Service door access</t>
  </si>
  <si>
    <t>South Point October repair to 1st floor landing</t>
  </si>
  <si>
    <t>Thomas rehang &amp; align door entrance hall</t>
  </si>
  <si>
    <t>Telephone charges Feb</t>
  </si>
  <si>
    <t>Telephone charges May</t>
  </si>
  <si>
    <t>Telephone charges August</t>
  </si>
  <si>
    <t>1-30 sink fund contribution 2014-2015</t>
  </si>
  <si>
    <t>CCTV</t>
  </si>
  <si>
    <t>20% of 1952.88 Feb Q1</t>
  </si>
  <si>
    <t>20% of 1863.84 May Q2</t>
  </si>
  <si>
    <t>20% of 1833.70 Aug Q3</t>
  </si>
  <si>
    <t>estimate required</t>
  </si>
  <si>
    <t>Front line Suto Annual gate maint agree</t>
  </si>
  <si>
    <t>Mack Elect replace emerg light fitting</t>
  </si>
  <si>
    <t>Front line auto - investiagte gate fault</t>
  </si>
  <si>
    <t>David Roddis emerg call out drain bottom of ramp</t>
  </si>
  <si>
    <t>Amazon 10 x remotes</t>
  </si>
  <si>
    <t>Front line auto gates stuck</t>
  </si>
  <si>
    <t>Transfer Garage sink fund 2014-2015</t>
  </si>
  <si>
    <t>General health and safety check Feb 2015</t>
  </si>
  <si>
    <t>South Point repair/redocor walls GF flight of stairs</t>
  </si>
  <si>
    <t>A deven Works to Apt 30</t>
  </si>
  <si>
    <t>?should this be 1-30?</t>
  </si>
  <si>
    <t>Data protection fee</t>
  </si>
  <si>
    <t>Bank intest</t>
  </si>
  <si>
    <t>Water 08/15</t>
  </si>
  <si>
    <t>Water 10/15</t>
  </si>
  <si>
    <t>Water 12/15 est</t>
  </si>
  <si>
    <t>Fire Alarm?</t>
  </si>
  <si>
    <t>check correct place</t>
  </si>
  <si>
    <t>40% of1800 Nov Q4 est</t>
  </si>
  <si>
    <t>40% of 1800 Q4 est</t>
  </si>
  <si>
    <t>20% of 1800 Q4 est</t>
  </si>
  <si>
    <t>Q4 Dec 2015 est</t>
  </si>
  <si>
    <t>Telephone charges Nov est</t>
  </si>
  <si>
    <t>Repayment by flat ??</t>
  </si>
  <si>
    <t>Water ingressinvest &amp; repairs to sink fund</t>
  </si>
  <si>
    <t>Repayment of money taken for Water Ingress in 2014 From Sink fund</t>
  </si>
  <si>
    <t>Repay MCTE  from Sink (3a)</t>
  </si>
  <si>
    <t>Payment to sink fund(2a)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</si>
</sst>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3" fontId="1" fillId="0" borderId="0" xfId="0" applyNumberFormat="1" applyFont="1"/>
    <xf numFmtId="43" fontId="3" fillId="0" borderId="0" xfId="0" applyNumberFormat="1" applyFont="1"/>
    <xf numFmtId="0" fontId="3" fillId="0" borderId="0" xfId="0" applyFont="1"/>
    <xf numFmtId="43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quotePrefix="1" applyFont="1"/>
    <xf numFmtId="43" fontId="2" fillId="0" borderId="3" xfId="0" applyNumberFormat="1" applyFont="1" applyBorder="1"/>
    <xf numFmtId="43" fontId="1" fillId="0" borderId="3" xfId="0" applyNumberFormat="1" applyFont="1" applyBorder="1"/>
    <xf numFmtId="17" fontId="1" fillId="0" borderId="0" xfId="0" quotePrefix="1" applyNumberFormat="1" applyFont="1"/>
    <xf numFmtId="43" fontId="2" fillId="0" borderId="0" xfId="0" applyNumberFormat="1" applyFont="1" applyBorder="1"/>
    <xf numFmtId="43" fontId="1" fillId="0" borderId="0" xfId="0" applyNumberFormat="1" applyFont="1" applyBorder="1"/>
    <xf numFmtId="43" fontId="2" fillId="0" borderId="2" xfId="0" applyNumberFormat="1" applyFont="1" applyBorder="1"/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43" fontId="1" fillId="5" borderId="0" xfId="0" applyNumberFormat="1" applyFont="1" applyFill="1"/>
    <xf numFmtId="0" fontId="1" fillId="0" borderId="0" xfId="0" applyFont="1" applyFill="1" applyAlignment="1">
      <alignment wrapText="1"/>
    </xf>
    <xf numFmtId="43" fontId="1" fillId="0" borderId="0" xfId="0" applyNumberFormat="1" applyFont="1" applyFill="1"/>
    <xf numFmtId="17" fontId="1" fillId="5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</cellXfs>
  <cellStyles count="1">
    <cellStyle name="Normal" xfId="0" builtinId="0"/>
  </cellStyles>
  <dxfs count="9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9"/>
  <sheetViews>
    <sheetView tabSelected="1" view="pageLayout" topLeftCell="B1" zoomScaleNormal="115" workbookViewId="0">
      <selection activeCell="J18" sqref="J18"/>
    </sheetView>
  </sheetViews>
  <sheetFormatPr defaultRowHeight="15" x14ac:dyDescent="0.25"/>
  <cols>
    <col min="2" max="2" width="26.140625" style="21" customWidth="1"/>
    <col min="3" max="3" width="18.42578125" style="15" customWidth="1"/>
    <col min="4" max="4" width="10.42578125" style="3" bestFit="1" customWidth="1"/>
    <col min="5" max="5" width="10.140625" style="1" bestFit="1" customWidth="1"/>
    <col min="6" max="6" width="8.7109375" style="3" bestFit="1" customWidth="1"/>
    <col min="7" max="7" width="10" style="3" customWidth="1"/>
    <col min="8" max="8" width="12.5703125" style="1" bestFit="1" customWidth="1"/>
    <col min="9" max="9" width="15.7109375" style="1" bestFit="1" customWidth="1"/>
    <col min="10" max="13" width="9.140625" style="1"/>
  </cols>
  <sheetData>
    <row r="2" spans="2:12" x14ac:dyDescent="0.25">
      <c r="D2" s="6" t="s">
        <v>51</v>
      </c>
      <c r="E2" s="2" t="s">
        <v>82</v>
      </c>
      <c r="F2" s="6" t="s">
        <v>83</v>
      </c>
      <c r="G2" s="6" t="s">
        <v>33</v>
      </c>
      <c r="H2" s="2" t="s">
        <v>84</v>
      </c>
      <c r="I2" s="2" t="s">
        <v>86</v>
      </c>
    </row>
    <row r="3" spans="2:12" x14ac:dyDescent="0.25">
      <c r="B3" s="22" t="s">
        <v>0</v>
      </c>
      <c r="C3" s="15" t="s">
        <v>152</v>
      </c>
      <c r="D3" s="3">
        <v>35</v>
      </c>
      <c r="I3" s="8" t="s">
        <v>87</v>
      </c>
    </row>
    <row r="4" spans="2:12" x14ac:dyDescent="0.25">
      <c r="B4" s="22"/>
      <c r="C4" s="15" t="s">
        <v>153</v>
      </c>
      <c r="D4" s="3">
        <v>-31.6</v>
      </c>
      <c r="I4" s="8"/>
    </row>
    <row r="5" spans="2:12" x14ac:dyDescent="0.25">
      <c r="B5" s="22"/>
      <c r="E5" s="3">
        <f>SUM(D3:D4)</f>
        <v>3.3999999999999986</v>
      </c>
      <c r="G5" s="3">
        <v>0</v>
      </c>
      <c r="I5" s="3">
        <f>G5-E5</f>
        <v>-3.3999999999999986</v>
      </c>
    </row>
    <row r="6" spans="2:12" x14ac:dyDescent="0.25">
      <c r="B6" s="22"/>
    </row>
    <row r="7" spans="2:12" ht="23.25" x14ac:dyDescent="0.25">
      <c r="B7" s="18" t="s">
        <v>1</v>
      </c>
      <c r="C7" s="15" t="s">
        <v>29</v>
      </c>
      <c r="D7" s="3">
        <v>294.45999999999998</v>
      </c>
      <c r="J7" s="5" t="s">
        <v>66</v>
      </c>
      <c r="K7" s="5"/>
    </row>
    <row r="8" spans="2:12" x14ac:dyDescent="0.25">
      <c r="B8" s="18"/>
      <c r="C8" s="15" t="s">
        <v>30</v>
      </c>
      <c r="D8" s="3">
        <v>12638.14</v>
      </c>
      <c r="J8" s="5" t="s">
        <v>57</v>
      </c>
      <c r="K8" s="5"/>
      <c r="L8" s="5"/>
    </row>
    <row r="9" spans="2:12" ht="23.25" x14ac:dyDescent="0.25">
      <c r="B9" s="18"/>
      <c r="C9" s="15" t="s">
        <v>31</v>
      </c>
      <c r="D9" s="4">
        <v>-706.75</v>
      </c>
      <c r="E9" s="5"/>
      <c r="F9" s="4"/>
      <c r="G9" s="4"/>
      <c r="I9" s="5"/>
      <c r="J9" s="5" t="s">
        <v>32</v>
      </c>
    </row>
    <row r="10" spans="2:12" x14ac:dyDescent="0.25">
      <c r="B10" s="18"/>
      <c r="E10" s="6">
        <f>SUM(D7:D9)</f>
        <v>12225.849999999999</v>
      </c>
      <c r="G10" s="3">
        <v>11000</v>
      </c>
      <c r="I10" s="3">
        <f>G10-E10</f>
        <v>-1225.8499999999985</v>
      </c>
    </row>
    <row r="11" spans="2:12" x14ac:dyDescent="0.25">
      <c r="B11" s="18" t="s">
        <v>2</v>
      </c>
      <c r="C11" s="15" t="s">
        <v>34</v>
      </c>
      <c r="D11" s="3">
        <v>156.6</v>
      </c>
    </row>
    <row r="12" spans="2:12" x14ac:dyDescent="0.25">
      <c r="B12" s="18"/>
      <c r="D12" s="3">
        <v>549.6</v>
      </c>
    </row>
    <row r="13" spans="2:12" x14ac:dyDescent="0.25">
      <c r="B13" s="18"/>
      <c r="D13" s="3">
        <v>156.6</v>
      </c>
    </row>
    <row r="14" spans="2:12" x14ac:dyDescent="0.25">
      <c r="B14" s="18"/>
      <c r="E14" s="6">
        <f>SUM(D11:D13)</f>
        <v>862.80000000000007</v>
      </c>
      <c r="G14" s="3">
        <v>1000</v>
      </c>
      <c r="I14" s="3">
        <f>G14-E14</f>
        <v>137.19999999999993</v>
      </c>
    </row>
    <row r="15" spans="2:12" x14ac:dyDescent="0.25">
      <c r="B15" s="18" t="s">
        <v>3</v>
      </c>
      <c r="C15" s="15" t="s">
        <v>47</v>
      </c>
      <c r="D15" s="3">
        <f>40%*1952.88</f>
        <v>781.15200000000004</v>
      </c>
    </row>
    <row r="16" spans="2:12" x14ac:dyDescent="0.25">
      <c r="B16" s="18"/>
      <c r="C16" s="15" t="s">
        <v>48</v>
      </c>
      <c r="D16" s="3">
        <f>40%*1863.84</f>
        <v>745.53600000000006</v>
      </c>
    </row>
    <row r="17" spans="2:10" x14ac:dyDescent="0.25">
      <c r="B17" s="18"/>
      <c r="C17" s="15" t="s">
        <v>49</v>
      </c>
      <c r="D17" s="3">
        <f>40%*1833.7</f>
        <v>733.48</v>
      </c>
    </row>
    <row r="18" spans="2:10" x14ac:dyDescent="0.25">
      <c r="B18" s="18"/>
      <c r="C18" s="16" t="s">
        <v>160</v>
      </c>
      <c r="D18" s="17">
        <v>720</v>
      </c>
      <c r="J18" s="5" t="s">
        <v>50</v>
      </c>
    </row>
    <row r="19" spans="2:10" x14ac:dyDescent="0.25">
      <c r="B19" s="18"/>
      <c r="E19" s="6">
        <f>SUM(D15:D18)</f>
        <v>2980.1680000000001</v>
      </c>
      <c r="G19" s="3">
        <v>2520</v>
      </c>
      <c r="I19" s="3">
        <f>G19-E19</f>
        <v>-460.16800000000012</v>
      </c>
    </row>
    <row r="20" spans="2:10" x14ac:dyDescent="0.25">
      <c r="B20" s="18" t="s">
        <v>4</v>
      </c>
      <c r="C20" s="15" t="s">
        <v>52</v>
      </c>
      <c r="D20" s="3">
        <v>1534.5</v>
      </c>
    </row>
    <row r="21" spans="2:10" x14ac:dyDescent="0.25">
      <c r="B21" s="18"/>
      <c r="C21" s="15" t="s">
        <v>53</v>
      </c>
      <c r="D21" s="3">
        <v>1534.5</v>
      </c>
    </row>
    <row r="22" spans="2:10" x14ac:dyDescent="0.25">
      <c r="B22" s="18"/>
      <c r="C22" s="15" t="s">
        <v>54</v>
      </c>
      <c r="D22" s="3">
        <v>1534.5</v>
      </c>
    </row>
    <row r="23" spans="2:10" x14ac:dyDescent="0.25">
      <c r="B23" s="18"/>
      <c r="C23" s="15" t="s">
        <v>55</v>
      </c>
      <c r="D23" s="3">
        <v>1534.5</v>
      </c>
    </row>
    <row r="24" spans="2:10" x14ac:dyDescent="0.25">
      <c r="B24" s="18"/>
      <c r="C24" s="15" t="s">
        <v>56</v>
      </c>
      <c r="D24" s="3">
        <v>1534.5</v>
      </c>
      <c r="J24" s="5" t="s">
        <v>85</v>
      </c>
    </row>
    <row r="25" spans="2:10" x14ac:dyDescent="0.25">
      <c r="B25" s="18"/>
      <c r="E25" s="6">
        <f>SUM(D20:D24)</f>
        <v>7672.5</v>
      </c>
      <c r="G25" s="3">
        <v>6360</v>
      </c>
      <c r="I25" s="3">
        <f>G25-E25</f>
        <v>-1312.5</v>
      </c>
    </row>
    <row r="26" spans="2:10" x14ac:dyDescent="0.25">
      <c r="B26" s="18" t="s">
        <v>5</v>
      </c>
      <c r="C26" s="15" t="s">
        <v>60</v>
      </c>
      <c r="D26" s="3">
        <v>582</v>
      </c>
    </row>
    <row r="27" spans="2:10" x14ac:dyDescent="0.25">
      <c r="B27" s="18"/>
      <c r="C27" s="15" t="s">
        <v>61</v>
      </c>
      <c r="D27" s="3">
        <v>918</v>
      </c>
    </row>
    <row r="28" spans="2:10" x14ac:dyDescent="0.25">
      <c r="B28" s="18"/>
      <c r="C28" s="15" t="s">
        <v>62</v>
      </c>
      <c r="D28" s="3">
        <v>580</v>
      </c>
    </row>
    <row r="29" spans="2:10" x14ac:dyDescent="0.25">
      <c r="B29" s="18"/>
      <c r="C29" s="16" t="s">
        <v>162</v>
      </c>
      <c r="D29" s="17">
        <v>600</v>
      </c>
      <c r="J29" s="5" t="s">
        <v>59</v>
      </c>
    </row>
    <row r="30" spans="2:10" x14ac:dyDescent="0.25">
      <c r="B30" s="18"/>
      <c r="C30" s="15" t="s">
        <v>58</v>
      </c>
      <c r="D30" s="3">
        <v>144</v>
      </c>
    </row>
    <row r="31" spans="2:10" x14ac:dyDescent="0.25">
      <c r="B31" s="18"/>
      <c r="E31" s="6">
        <f>SUM(D26:D30)</f>
        <v>2824</v>
      </c>
      <c r="G31" s="3">
        <v>3000</v>
      </c>
      <c r="I31" s="3">
        <f>G31-E31</f>
        <v>176</v>
      </c>
    </row>
    <row r="32" spans="2:10" x14ac:dyDescent="0.25">
      <c r="B32" s="18" t="s">
        <v>6</v>
      </c>
      <c r="C32" s="15" t="s">
        <v>63</v>
      </c>
      <c r="D32" s="3">
        <v>2260.87</v>
      </c>
    </row>
    <row r="33" spans="2:12" x14ac:dyDescent="0.25">
      <c r="B33" s="18"/>
      <c r="C33" s="15" t="s">
        <v>154</v>
      </c>
      <c r="D33" s="3">
        <v>5488.37</v>
      </c>
    </row>
    <row r="34" spans="2:12" x14ac:dyDescent="0.25">
      <c r="B34" s="18"/>
      <c r="C34" s="15" t="s">
        <v>155</v>
      </c>
      <c r="D34" s="3">
        <v>6577.12</v>
      </c>
      <c r="J34" s="5" t="s">
        <v>64</v>
      </c>
    </row>
    <row r="35" spans="2:12" x14ac:dyDescent="0.25">
      <c r="B35" s="18"/>
      <c r="C35" s="16" t="s">
        <v>156</v>
      </c>
      <c r="D35" s="17">
        <v>3200</v>
      </c>
    </row>
    <row r="36" spans="2:12" x14ac:dyDescent="0.25">
      <c r="B36" s="18"/>
      <c r="E36" s="6">
        <f>SUM(D32:D35)</f>
        <v>17526.36</v>
      </c>
      <c r="G36" s="3">
        <v>12600</v>
      </c>
      <c r="I36" s="3">
        <f>G36-E36</f>
        <v>-4926.3600000000006</v>
      </c>
      <c r="L36" s="3">
        <f>E36-D32</f>
        <v>15265.490000000002</v>
      </c>
    </row>
    <row r="37" spans="2:12" x14ac:dyDescent="0.25">
      <c r="B37" s="18" t="s">
        <v>7</v>
      </c>
      <c r="C37" s="15" t="s">
        <v>65</v>
      </c>
      <c r="D37" s="3">
        <v>420</v>
      </c>
    </row>
    <row r="38" spans="2:12" x14ac:dyDescent="0.25">
      <c r="B38" s="18"/>
    </row>
    <row r="39" spans="2:12" x14ac:dyDescent="0.25">
      <c r="B39" s="18"/>
      <c r="E39" s="6">
        <f>SUM(D37)</f>
        <v>420</v>
      </c>
      <c r="G39" s="3">
        <v>430</v>
      </c>
      <c r="I39" s="3">
        <f>G39-E39</f>
        <v>10</v>
      </c>
    </row>
    <row r="40" spans="2:12" x14ac:dyDescent="0.25">
      <c r="B40" s="18"/>
      <c r="E40" s="6"/>
    </row>
    <row r="41" spans="2:12" x14ac:dyDescent="0.25">
      <c r="B41" s="18"/>
    </row>
    <row r="42" spans="2:12" x14ac:dyDescent="0.25">
      <c r="B42" s="18" t="s">
        <v>8</v>
      </c>
      <c r="C42" s="15" t="s">
        <v>81</v>
      </c>
      <c r="D42" s="3">
        <v>612</v>
      </c>
    </row>
    <row r="43" spans="2:12" x14ac:dyDescent="0.25">
      <c r="B43" s="18"/>
    </row>
    <row r="44" spans="2:12" x14ac:dyDescent="0.25">
      <c r="B44" s="18"/>
      <c r="E44" s="6">
        <f>SUM(D42:D44)</f>
        <v>612</v>
      </c>
      <c r="G44" s="3">
        <v>600</v>
      </c>
      <c r="I44" s="3">
        <f>G44-E44</f>
        <v>-12</v>
      </c>
    </row>
    <row r="45" spans="2:12" x14ac:dyDescent="0.25">
      <c r="B45" s="18"/>
    </row>
    <row r="46" spans="2:12" x14ac:dyDescent="0.25">
      <c r="B46" s="18" t="s">
        <v>9</v>
      </c>
    </row>
    <row r="47" spans="2:12" x14ac:dyDescent="0.25">
      <c r="B47" s="18"/>
    </row>
    <row r="48" spans="2:12" x14ac:dyDescent="0.25">
      <c r="B48" s="18"/>
    </row>
    <row r="49" spans="2:11" ht="23.25" x14ac:dyDescent="0.25">
      <c r="B49" s="18" t="s">
        <v>10</v>
      </c>
      <c r="C49" s="15" t="s">
        <v>67</v>
      </c>
      <c r="D49" s="3">
        <v>990</v>
      </c>
    </row>
    <row r="50" spans="2:11" x14ac:dyDescent="0.25">
      <c r="B50" s="18"/>
    </row>
    <row r="51" spans="2:11" x14ac:dyDescent="0.25">
      <c r="B51" s="18"/>
      <c r="E51" s="6">
        <f>SUM(D49:D50)</f>
        <v>990</v>
      </c>
      <c r="G51" s="3">
        <v>1584</v>
      </c>
      <c r="I51" s="3">
        <f>G51-E51</f>
        <v>594</v>
      </c>
    </row>
    <row r="52" spans="2:11" ht="23.25" x14ac:dyDescent="0.25">
      <c r="B52" s="23" t="s">
        <v>11</v>
      </c>
      <c r="C52" s="15" t="s">
        <v>68</v>
      </c>
      <c r="D52" s="3">
        <v>4000</v>
      </c>
    </row>
    <row r="53" spans="2:11" x14ac:dyDescent="0.25">
      <c r="B53" s="23"/>
      <c r="E53" s="6">
        <f>SUM(D52)</f>
        <v>4000</v>
      </c>
      <c r="G53" s="3">
        <v>4000</v>
      </c>
      <c r="I53" s="3">
        <f>G53-E53</f>
        <v>0</v>
      </c>
    </row>
    <row r="54" spans="2:11" x14ac:dyDescent="0.25">
      <c r="B54" s="18" t="s">
        <v>12</v>
      </c>
      <c r="C54" s="15" t="s">
        <v>69</v>
      </c>
      <c r="D54" s="3">
        <v>360</v>
      </c>
    </row>
    <row r="55" spans="2:11" x14ac:dyDescent="0.25">
      <c r="B55" s="18"/>
      <c r="E55" s="6">
        <f>SUM(D54)</f>
        <v>360</v>
      </c>
      <c r="G55" s="3">
        <v>500</v>
      </c>
      <c r="I55" s="3">
        <f>G55-E55</f>
        <v>140</v>
      </c>
    </row>
    <row r="56" spans="2:11" x14ac:dyDescent="0.25">
      <c r="B56" s="18"/>
      <c r="E56" s="6"/>
    </row>
    <row r="57" spans="2:11" ht="23.25" x14ac:dyDescent="0.25">
      <c r="B57" s="24" t="s">
        <v>13</v>
      </c>
      <c r="C57" s="15" t="s">
        <v>115</v>
      </c>
      <c r="D57" s="3">
        <v>1255</v>
      </c>
      <c r="K57" s="5"/>
    </row>
    <row r="58" spans="2:11" x14ac:dyDescent="0.25">
      <c r="B58" s="24"/>
      <c r="C58" s="15" t="s">
        <v>70</v>
      </c>
      <c r="D58" s="3">
        <v>0</v>
      </c>
    </row>
    <row r="59" spans="2:11" ht="23.25" x14ac:dyDescent="0.25">
      <c r="B59" s="24"/>
      <c r="C59" s="15" t="s">
        <v>72</v>
      </c>
      <c r="D59" s="3">
        <f>40%*2089.37</f>
        <v>835.74800000000005</v>
      </c>
      <c r="J59" s="1" t="s">
        <v>71</v>
      </c>
    </row>
    <row r="60" spans="2:11" x14ac:dyDescent="0.25">
      <c r="B60" s="24"/>
      <c r="C60" s="15" t="s">
        <v>73</v>
      </c>
      <c r="D60" s="3">
        <v>228</v>
      </c>
    </row>
    <row r="61" spans="2:11" ht="23.25" x14ac:dyDescent="0.25">
      <c r="B61" s="24"/>
      <c r="C61" s="15" t="s">
        <v>111</v>
      </c>
      <c r="D61" s="3">
        <v>159.5</v>
      </c>
      <c r="J61" s="1" t="s">
        <v>113</v>
      </c>
    </row>
    <row r="62" spans="2:11" ht="23.25" x14ac:dyDescent="0.25">
      <c r="B62" s="24"/>
      <c r="C62" s="15" t="s">
        <v>112</v>
      </c>
      <c r="D62" s="3">
        <v>60</v>
      </c>
      <c r="J62" s="1" t="s">
        <v>114</v>
      </c>
    </row>
    <row r="63" spans="2:11" x14ac:dyDescent="0.25">
      <c r="B63" s="24"/>
      <c r="C63" s="15" t="s">
        <v>150</v>
      </c>
      <c r="D63" s="3">
        <v>275</v>
      </c>
      <c r="J63" s="5" t="s">
        <v>151</v>
      </c>
    </row>
    <row r="64" spans="2:11" x14ac:dyDescent="0.25">
      <c r="B64" s="24"/>
      <c r="C64" s="15" t="s">
        <v>74</v>
      </c>
      <c r="D64" s="3">
        <v>54</v>
      </c>
    </row>
    <row r="65" spans="2:12" x14ac:dyDescent="0.25">
      <c r="B65" s="24"/>
      <c r="C65" s="15" t="s">
        <v>75</v>
      </c>
      <c r="D65" s="3">
        <v>600</v>
      </c>
    </row>
    <row r="66" spans="2:12" ht="23.25" x14ac:dyDescent="0.25">
      <c r="B66" s="24"/>
      <c r="C66" s="15" t="s">
        <v>76</v>
      </c>
      <c r="D66" s="3">
        <v>453.6</v>
      </c>
      <c r="L66" s="11"/>
    </row>
    <row r="67" spans="2:12" x14ac:dyDescent="0.25">
      <c r="B67" s="24"/>
      <c r="C67" s="15" t="s">
        <v>77</v>
      </c>
      <c r="D67" s="3">
        <v>100</v>
      </c>
      <c r="L67" s="8"/>
    </row>
    <row r="68" spans="2:12" x14ac:dyDescent="0.25">
      <c r="B68" s="24"/>
      <c r="C68" s="15" t="s">
        <v>78</v>
      </c>
      <c r="D68" s="3">
        <v>23.5</v>
      </c>
    </row>
    <row r="69" spans="2:12" ht="23.25" x14ac:dyDescent="0.25">
      <c r="B69" s="24"/>
      <c r="C69" s="15" t="s">
        <v>79</v>
      </c>
      <c r="D69" s="3">
        <v>273.60000000000002</v>
      </c>
    </row>
    <row r="70" spans="2:12" ht="23.25" x14ac:dyDescent="0.25">
      <c r="B70" s="24"/>
      <c r="C70" s="15" t="s">
        <v>80</v>
      </c>
      <c r="D70" s="3">
        <v>2175.6</v>
      </c>
    </row>
    <row r="71" spans="2:12" ht="34.5" x14ac:dyDescent="0.25">
      <c r="B71" s="24"/>
      <c r="C71" s="15" t="s">
        <v>149</v>
      </c>
      <c r="D71" s="3">
        <v>250</v>
      </c>
    </row>
    <row r="72" spans="2:12" x14ac:dyDescent="0.25">
      <c r="B72" s="24"/>
    </row>
    <row r="73" spans="2:12" x14ac:dyDescent="0.25">
      <c r="B73" s="24"/>
      <c r="E73" s="6">
        <f>SUM(D57:D73)</f>
        <v>6743.5480000000007</v>
      </c>
      <c r="G73" s="3">
        <v>5000</v>
      </c>
      <c r="I73" s="3">
        <f>G73-E73</f>
        <v>-1743.5480000000007</v>
      </c>
    </row>
    <row r="74" spans="2:12" x14ac:dyDescent="0.25">
      <c r="B74" s="24"/>
    </row>
    <row r="75" spans="2:12" ht="23.25" x14ac:dyDescent="0.25">
      <c r="B75" s="25" t="s">
        <v>165</v>
      </c>
      <c r="C75" s="15" t="s">
        <v>168</v>
      </c>
      <c r="D75" s="3">
        <v>8964</v>
      </c>
    </row>
    <row r="76" spans="2:12" x14ac:dyDescent="0.25">
      <c r="B76" s="25"/>
      <c r="E76" s="6">
        <f>SUM(D75)</f>
        <v>8964</v>
      </c>
      <c r="G76" s="3">
        <v>8964</v>
      </c>
      <c r="I76" s="3">
        <f>G76-E76</f>
        <v>0</v>
      </c>
    </row>
    <row r="77" spans="2:12" ht="34.5" x14ac:dyDescent="0.25">
      <c r="B77" s="25" t="s">
        <v>166</v>
      </c>
      <c r="C77" s="15" t="s">
        <v>167</v>
      </c>
      <c r="D77" s="3">
        <v>-8964</v>
      </c>
      <c r="E77" s="6"/>
      <c r="I77" s="3"/>
    </row>
    <row r="78" spans="2:12" x14ac:dyDescent="0.25">
      <c r="B78" s="25"/>
      <c r="E78" s="6">
        <f>SUM(D77)</f>
        <v>-8964</v>
      </c>
      <c r="G78" s="3">
        <v>0</v>
      </c>
      <c r="I78" s="3">
        <f>G78-E78</f>
        <v>8964</v>
      </c>
    </row>
    <row r="79" spans="2:12" ht="15.75" thickBot="1" x14ac:dyDescent="0.3">
      <c r="B79" s="26" t="s">
        <v>14</v>
      </c>
      <c r="F79" s="9">
        <f>SUM(E3:E78)</f>
        <v>57220.625999999989</v>
      </c>
      <c r="G79" s="10"/>
      <c r="H79" s="10">
        <f>SUM(G3:G78)</f>
        <v>57558</v>
      </c>
      <c r="I79" s="10">
        <f>H79-F79</f>
        <v>337.37400000001071</v>
      </c>
    </row>
    <row r="80" spans="2:12" x14ac:dyDescent="0.25">
      <c r="B80" s="15"/>
    </row>
    <row r="81" spans="2:10" x14ac:dyDescent="0.25">
      <c r="B81" s="22" t="s">
        <v>15</v>
      </c>
    </row>
    <row r="82" spans="2:10" ht="23.25" x14ac:dyDescent="0.25">
      <c r="B82" s="18" t="s">
        <v>16</v>
      </c>
      <c r="C82" s="15" t="s">
        <v>88</v>
      </c>
      <c r="D82" s="3">
        <v>1687.2</v>
      </c>
    </row>
    <row r="83" spans="2:10" x14ac:dyDescent="0.25">
      <c r="B83" s="18"/>
      <c r="C83" s="15" t="s">
        <v>89</v>
      </c>
      <c r="D83" s="3">
        <v>706</v>
      </c>
    </row>
    <row r="84" spans="2:10" x14ac:dyDescent="0.25">
      <c r="B84" s="18"/>
      <c r="C84" s="15" t="s">
        <v>90</v>
      </c>
      <c r="J84" s="1" t="s">
        <v>95</v>
      </c>
    </row>
    <row r="85" spans="2:10" x14ac:dyDescent="0.25">
      <c r="B85" s="18"/>
      <c r="C85" s="15" t="s">
        <v>91</v>
      </c>
      <c r="D85" s="3">
        <v>2230</v>
      </c>
    </row>
    <row r="86" spans="2:10" x14ac:dyDescent="0.25">
      <c r="B86" s="18"/>
      <c r="C86" s="15" t="s">
        <v>92</v>
      </c>
      <c r="D86" s="3">
        <v>62.4</v>
      </c>
    </row>
    <row r="87" spans="2:10" ht="23.25" x14ac:dyDescent="0.25">
      <c r="B87" s="18"/>
      <c r="C87" s="15" t="s">
        <v>93</v>
      </c>
      <c r="D87" s="3">
        <v>62.4</v>
      </c>
    </row>
    <row r="88" spans="2:10" x14ac:dyDescent="0.25">
      <c r="B88" s="18"/>
      <c r="C88" s="15" t="s">
        <v>94</v>
      </c>
      <c r="D88" s="3">
        <v>117.6</v>
      </c>
    </row>
    <row r="89" spans="2:10" ht="23.25" x14ac:dyDescent="0.25">
      <c r="B89" s="18"/>
      <c r="C89" s="15" t="s">
        <v>148</v>
      </c>
      <c r="D89" s="3">
        <v>120</v>
      </c>
    </row>
    <row r="90" spans="2:10" x14ac:dyDescent="0.25">
      <c r="B90" s="18"/>
      <c r="C90" s="15" t="s">
        <v>157</v>
      </c>
      <c r="D90" s="3">
        <v>117.6</v>
      </c>
      <c r="J90" s="5" t="s">
        <v>158</v>
      </c>
    </row>
    <row r="91" spans="2:10" x14ac:dyDescent="0.25">
      <c r="B91" s="18"/>
    </row>
    <row r="92" spans="2:10" x14ac:dyDescent="0.25">
      <c r="B92" s="18"/>
      <c r="E92" s="6">
        <f>SUM(D82:D91)</f>
        <v>5103.2</v>
      </c>
      <c r="G92" s="3">
        <v>2500</v>
      </c>
      <c r="I92" s="3">
        <f>G92-E92</f>
        <v>-2603.1999999999998</v>
      </c>
    </row>
    <row r="93" spans="2:10" x14ac:dyDescent="0.25">
      <c r="B93" s="18" t="s">
        <v>17</v>
      </c>
      <c r="C93" s="15" t="s">
        <v>47</v>
      </c>
      <c r="D93" s="3">
        <f>40%*1952.88</f>
        <v>781.15200000000004</v>
      </c>
    </row>
    <row r="94" spans="2:10" x14ac:dyDescent="0.25">
      <c r="B94" s="18"/>
      <c r="C94" s="15" t="s">
        <v>48</v>
      </c>
      <c r="D94" s="3">
        <f>40%*1863.84</f>
        <v>745.53600000000006</v>
      </c>
    </row>
    <row r="95" spans="2:10" x14ac:dyDescent="0.25">
      <c r="B95" s="18"/>
      <c r="C95" s="15" t="s">
        <v>49</v>
      </c>
      <c r="D95" s="3">
        <f>40%*1833.7</f>
        <v>733.48</v>
      </c>
    </row>
    <row r="96" spans="2:10" x14ac:dyDescent="0.25">
      <c r="B96" s="18"/>
      <c r="C96" s="16" t="s">
        <v>159</v>
      </c>
      <c r="D96" s="17">
        <v>720</v>
      </c>
    </row>
    <row r="97" spans="2:10" x14ac:dyDescent="0.25">
      <c r="B97" s="18"/>
      <c r="C97" s="18"/>
      <c r="D97" s="19"/>
      <c r="E97" s="6">
        <f>SUM(D93:D96)</f>
        <v>2980.1680000000001</v>
      </c>
      <c r="G97" s="3">
        <v>2520</v>
      </c>
      <c r="I97" s="3">
        <f>G97-E97</f>
        <v>-460.16800000000012</v>
      </c>
    </row>
    <row r="98" spans="2:10" x14ac:dyDescent="0.25">
      <c r="B98" s="18"/>
      <c r="C98" s="18"/>
      <c r="D98" s="19"/>
      <c r="E98" s="6"/>
      <c r="I98" s="3"/>
    </row>
    <row r="99" spans="2:10" x14ac:dyDescent="0.25">
      <c r="B99" s="18" t="s">
        <v>18</v>
      </c>
      <c r="D99" s="3">
        <v>480</v>
      </c>
    </row>
    <row r="100" spans="2:10" x14ac:dyDescent="0.25">
      <c r="B100" s="18"/>
      <c r="E100" s="6">
        <f>SUM(D99)</f>
        <v>480</v>
      </c>
      <c r="G100" s="3">
        <v>600</v>
      </c>
      <c r="I100" s="3">
        <f>G100-E100</f>
        <v>120</v>
      </c>
    </row>
    <row r="101" spans="2:10" x14ac:dyDescent="0.25">
      <c r="B101" s="18"/>
    </row>
    <row r="102" spans="2:10" x14ac:dyDescent="0.25">
      <c r="B102" s="18"/>
    </row>
    <row r="103" spans="2:10" x14ac:dyDescent="0.25">
      <c r="B103" s="18" t="s">
        <v>19</v>
      </c>
      <c r="D103" s="3">
        <v>0</v>
      </c>
      <c r="J103" s="1" t="s">
        <v>96</v>
      </c>
    </row>
    <row r="104" spans="2:10" x14ac:dyDescent="0.25">
      <c r="B104" s="18"/>
      <c r="E104" s="3">
        <f>SUM(D103)</f>
        <v>0</v>
      </c>
      <c r="G104" s="3">
        <v>0</v>
      </c>
      <c r="I104" s="3">
        <f>G104-E104</f>
        <v>0</v>
      </c>
    </row>
    <row r="105" spans="2:10" x14ac:dyDescent="0.25">
      <c r="B105" s="18"/>
    </row>
    <row r="106" spans="2:10" x14ac:dyDescent="0.25">
      <c r="B106" s="18" t="s">
        <v>20</v>
      </c>
      <c r="C106" s="15" t="s">
        <v>97</v>
      </c>
      <c r="D106" s="3">
        <v>273</v>
      </c>
    </row>
    <row r="107" spans="2:10" ht="23.25" x14ac:dyDescent="0.25">
      <c r="B107" s="18"/>
      <c r="C107" s="15" t="s">
        <v>98</v>
      </c>
      <c r="D107" s="3">
        <v>546</v>
      </c>
    </row>
    <row r="108" spans="2:10" x14ac:dyDescent="0.25">
      <c r="B108" s="18"/>
      <c r="C108" s="15" t="s">
        <v>99</v>
      </c>
      <c r="D108" s="3">
        <v>273</v>
      </c>
    </row>
    <row r="109" spans="2:10" x14ac:dyDescent="0.25">
      <c r="B109" s="18"/>
      <c r="C109" s="15" t="s">
        <v>100</v>
      </c>
      <c r="D109" s="3">
        <v>273</v>
      </c>
    </row>
    <row r="110" spans="2:10" x14ac:dyDescent="0.25">
      <c r="B110" s="18"/>
      <c r="C110" s="15" t="s">
        <v>101</v>
      </c>
      <c r="D110" s="3">
        <v>273</v>
      </c>
    </row>
    <row r="111" spans="2:10" x14ac:dyDescent="0.25">
      <c r="B111" s="18"/>
      <c r="C111" s="15" t="s">
        <v>102</v>
      </c>
      <c r="D111" s="3">
        <v>126</v>
      </c>
    </row>
    <row r="112" spans="2:10" x14ac:dyDescent="0.25">
      <c r="B112" s="18"/>
      <c r="C112" s="15" t="s">
        <v>104</v>
      </c>
      <c r="D112" s="3">
        <v>415.99</v>
      </c>
    </row>
    <row r="113" spans="2:11" x14ac:dyDescent="0.25">
      <c r="B113" s="18"/>
      <c r="C113" s="15" t="s">
        <v>103</v>
      </c>
      <c r="D113" s="3">
        <v>325</v>
      </c>
    </row>
    <row r="114" spans="2:11" x14ac:dyDescent="0.25">
      <c r="B114" s="18"/>
      <c r="C114" s="15" t="s">
        <v>105</v>
      </c>
      <c r="D114" s="3">
        <v>113</v>
      </c>
    </row>
    <row r="115" spans="2:11" ht="23.25" x14ac:dyDescent="0.25">
      <c r="B115" s="18"/>
      <c r="C115" s="15" t="s">
        <v>106</v>
      </c>
      <c r="D115" s="3">
        <v>415.99</v>
      </c>
    </row>
    <row r="116" spans="2:11" ht="23.25" x14ac:dyDescent="0.25">
      <c r="B116" s="18"/>
      <c r="C116" s="15" t="s">
        <v>107</v>
      </c>
      <c r="D116" s="3">
        <v>415.99</v>
      </c>
    </row>
    <row r="117" spans="2:11" x14ac:dyDescent="0.25">
      <c r="B117" s="18"/>
      <c r="C117" s="15" t="s">
        <v>108</v>
      </c>
      <c r="D117" s="3">
        <v>415.99</v>
      </c>
      <c r="K117" s="3">
        <f>12*D116</f>
        <v>4991.88</v>
      </c>
    </row>
    <row r="118" spans="2:11" x14ac:dyDescent="0.25">
      <c r="B118" s="18"/>
      <c r="C118" s="20" t="s">
        <v>109</v>
      </c>
      <c r="D118" s="17">
        <v>415.99</v>
      </c>
      <c r="K118" s="3">
        <f>D113</f>
        <v>325</v>
      </c>
    </row>
    <row r="119" spans="2:11" x14ac:dyDescent="0.25">
      <c r="B119" s="18"/>
      <c r="C119" s="20" t="s">
        <v>110</v>
      </c>
      <c r="D119" s="17">
        <v>415.99</v>
      </c>
      <c r="K119" s="3">
        <f>D114</f>
        <v>113</v>
      </c>
    </row>
    <row r="120" spans="2:11" x14ac:dyDescent="0.25">
      <c r="B120" s="18"/>
      <c r="E120" s="6">
        <f>SUM(D106:D119)</f>
        <v>4697.9399999999987</v>
      </c>
      <c r="G120" s="3">
        <v>4000</v>
      </c>
      <c r="I120" s="3">
        <f>G120-E120</f>
        <v>-697.93999999999869</v>
      </c>
      <c r="K120" s="3">
        <f>SUM(K117:K119)</f>
        <v>5429.88</v>
      </c>
    </row>
    <row r="121" spans="2:11" x14ac:dyDescent="0.25">
      <c r="B121" s="18"/>
    </row>
    <row r="122" spans="2:11" ht="23.25" x14ac:dyDescent="0.25">
      <c r="B122" s="18" t="s">
        <v>13</v>
      </c>
      <c r="C122" s="15" t="s">
        <v>116</v>
      </c>
      <c r="D122" s="3">
        <v>410</v>
      </c>
    </row>
    <row r="123" spans="2:11" ht="23.25" x14ac:dyDescent="0.25">
      <c r="B123" s="18"/>
      <c r="C123" s="15" t="s">
        <v>118</v>
      </c>
      <c r="D123" s="3">
        <v>100</v>
      </c>
    </row>
    <row r="124" spans="2:11" ht="23.25" x14ac:dyDescent="0.25">
      <c r="B124" s="18"/>
      <c r="C124" s="15" t="s">
        <v>120</v>
      </c>
      <c r="D124" s="3">
        <v>417.87</v>
      </c>
    </row>
    <row r="125" spans="2:11" ht="23.25" x14ac:dyDescent="0.25">
      <c r="B125" s="18"/>
      <c r="C125" s="15" t="s">
        <v>122</v>
      </c>
      <c r="D125" s="3">
        <v>8</v>
      </c>
    </row>
    <row r="126" spans="2:11" ht="23.25" x14ac:dyDescent="0.25">
      <c r="B126" s="18"/>
      <c r="C126" s="15" t="s">
        <v>123</v>
      </c>
      <c r="D126" s="3">
        <v>156</v>
      </c>
    </row>
    <row r="127" spans="2:11" ht="23.25" x14ac:dyDescent="0.25">
      <c r="B127" s="18"/>
      <c r="C127" s="15" t="s">
        <v>124</v>
      </c>
      <c r="D127" s="3">
        <v>180</v>
      </c>
    </row>
    <row r="128" spans="2:11" ht="23.25" x14ac:dyDescent="0.25">
      <c r="B128" s="18"/>
      <c r="C128" s="15" t="s">
        <v>125</v>
      </c>
      <c r="D128" s="3">
        <v>68.400000000000006</v>
      </c>
    </row>
    <row r="129" spans="2:11" ht="23.25" x14ac:dyDescent="0.25">
      <c r="B129" s="18"/>
      <c r="C129" s="15" t="s">
        <v>126</v>
      </c>
      <c r="D129" s="3">
        <v>15</v>
      </c>
    </row>
    <row r="130" spans="2:11" ht="23.25" x14ac:dyDescent="0.25">
      <c r="B130" s="18"/>
      <c r="C130" s="15" t="s">
        <v>127</v>
      </c>
      <c r="D130" s="3">
        <v>30</v>
      </c>
    </row>
    <row r="131" spans="2:11" ht="23.25" x14ac:dyDescent="0.25">
      <c r="B131" s="18"/>
      <c r="C131" s="15" t="s">
        <v>128</v>
      </c>
      <c r="D131" s="3">
        <v>27</v>
      </c>
    </row>
    <row r="132" spans="2:11" ht="23.25" x14ac:dyDescent="0.25">
      <c r="B132" s="18"/>
      <c r="C132" s="15" t="s">
        <v>129</v>
      </c>
      <c r="D132" s="3">
        <v>174</v>
      </c>
    </row>
    <row r="133" spans="2:11" ht="23.25" x14ac:dyDescent="0.25">
      <c r="B133" s="18"/>
      <c r="C133" s="15" t="s">
        <v>130</v>
      </c>
      <c r="D133" s="3">
        <v>150</v>
      </c>
      <c r="K133" s="5"/>
    </row>
    <row r="134" spans="2:11" ht="23.25" x14ac:dyDescent="0.25">
      <c r="B134" s="18"/>
      <c r="C134" s="15" t="s">
        <v>131</v>
      </c>
      <c r="D134" s="3">
        <v>168</v>
      </c>
    </row>
    <row r="135" spans="2:11" x14ac:dyDescent="0.25">
      <c r="B135" s="18"/>
      <c r="C135" s="15" t="s">
        <v>164</v>
      </c>
      <c r="D135" s="3">
        <v>-150</v>
      </c>
    </row>
    <row r="136" spans="2:11" x14ac:dyDescent="0.25">
      <c r="B136" s="18"/>
      <c r="E136" s="6">
        <f>SUM(D122:D135)</f>
        <v>1754.27</v>
      </c>
      <c r="G136" s="3">
        <v>3000</v>
      </c>
      <c r="I136" s="3">
        <f>G136-E136</f>
        <v>1245.73</v>
      </c>
    </row>
    <row r="137" spans="2:11" x14ac:dyDescent="0.25">
      <c r="B137" s="18"/>
    </row>
    <row r="138" spans="2:11" x14ac:dyDescent="0.25">
      <c r="B138" s="18" t="s">
        <v>21</v>
      </c>
      <c r="C138" s="15" t="s">
        <v>132</v>
      </c>
      <c r="D138" s="3">
        <v>73.23</v>
      </c>
    </row>
    <row r="139" spans="2:11" x14ac:dyDescent="0.25">
      <c r="B139" s="18"/>
      <c r="C139" s="15" t="s">
        <v>133</v>
      </c>
      <c r="D139" s="3">
        <v>73.28</v>
      </c>
    </row>
    <row r="140" spans="2:11" ht="23.25" x14ac:dyDescent="0.25">
      <c r="B140" s="18"/>
      <c r="C140" s="15" t="s">
        <v>134</v>
      </c>
      <c r="D140" s="3">
        <v>76.680000000000007</v>
      </c>
    </row>
    <row r="141" spans="2:11" ht="23.25" x14ac:dyDescent="0.25">
      <c r="B141" s="18"/>
      <c r="C141" s="16" t="s">
        <v>163</v>
      </c>
      <c r="D141" s="17">
        <v>76</v>
      </c>
      <c r="K141" s="5" t="s">
        <v>64</v>
      </c>
    </row>
    <row r="142" spans="2:11" x14ac:dyDescent="0.25">
      <c r="B142" s="18"/>
      <c r="E142" s="6">
        <f>SUM(D138:D141)</f>
        <v>299.19</v>
      </c>
      <c r="G142" s="3">
        <v>2500</v>
      </c>
      <c r="I142" s="3">
        <f>G142-E142</f>
        <v>2200.81</v>
      </c>
    </row>
    <row r="143" spans="2:11" x14ac:dyDescent="0.25">
      <c r="B143" s="23" t="s">
        <v>11</v>
      </c>
    </row>
    <row r="144" spans="2:11" ht="23.25" x14ac:dyDescent="0.25">
      <c r="B144" s="23"/>
      <c r="C144" s="15" t="s">
        <v>135</v>
      </c>
      <c r="D144" s="3">
        <v>7000</v>
      </c>
    </row>
    <row r="145" spans="2:11" x14ac:dyDescent="0.25">
      <c r="B145" s="23"/>
      <c r="E145" s="6">
        <f>SUM(D144)</f>
        <v>7000</v>
      </c>
      <c r="G145" s="3">
        <v>7000</v>
      </c>
      <c r="I145" s="3">
        <f>G145-E145</f>
        <v>0</v>
      </c>
    </row>
    <row r="146" spans="2:11" x14ac:dyDescent="0.25">
      <c r="B146" s="23"/>
      <c r="E146" s="6"/>
      <c r="I146" s="3"/>
    </row>
    <row r="147" spans="2:11" x14ac:dyDescent="0.25">
      <c r="B147" s="18" t="s">
        <v>22</v>
      </c>
      <c r="C147" s="15" t="s">
        <v>136</v>
      </c>
      <c r="D147" s="3">
        <v>0</v>
      </c>
    </row>
    <row r="148" spans="2:11" x14ac:dyDescent="0.25">
      <c r="B148" s="18"/>
      <c r="E148" s="3">
        <f>SUM(D147)</f>
        <v>0</v>
      </c>
      <c r="G148" s="3">
        <v>0</v>
      </c>
      <c r="I148" s="3">
        <f>G148-E148</f>
        <v>0</v>
      </c>
    </row>
    <row r="149" spans="2:11" ht="15.75" thickBot="1" x14ac:dyDescent="0.3">
      <c r="B149" s="27" t="s">
        <v>23</v>
      </c>
      <c r="F149" s="9">
        <f>SUM(E82:E149)</f>
        <v>22314.768</v>
      </c>
      <c r="G149" s="10"/>
      <c r="H149" s="10">
        <f>SUM(G82:G148)</f>
        <v>22120</v>
      </c>
      <c r="I149" s="10">
        <f>H149-F149</f>
        <v>-194.76800000000003</v>
      </c>
    </row>
    <row r="150" spans="2:11" x14ac:dyDescent="0.25">
      <c r="B150" s="23"/>
    </row>
    <row r="151" spans="2:11" x14ac:dyDescent="0.25">
      <c r="B151" s="28" t="s">
        <v>24</v>
      </c>
    </row>
    <row r="152" spans="2:11" x14ac:dyDescent="0.25">
      <c r="B152" s="28"/>
    </row>
    <row r="153" spans="2:11" x14ac:dyDescent="0.25">
      <c r="B153" s="18" t="s">
        <v>25</v>
      </c>
      <c r="C153" s="15" t="s">
        <v>137</v>
      </c>
      <c r="D153" s="3">
        <v>390.58</v>
      </c>
    </row>
    <row r="154" spans="2:11" x14ac:dyDescent="0.25">
      <c r="B154" s="18"/>
      <c r="C154" s="15" t="s">
        <v>138</v>
      </c>
      <c r="D154" s="3">
        <v>372.76</v>
      </c>
    </row>
    <row r="155" spans="2:11" x14ac:dyDescent="0.25">
      <c r="B155" s="18"/>
      <c r="C155" s="15" t="s">
        <v>139</v>
      </c>
      <c r="D155" s="3">
        <v>366.74</v>
      </c>
    </row>
    <row r="156" spans="2:11" x14ac:dyDescent="0.25">
      <c r="B156" s="18"/>
      <c r="C156" s="16" t="s">
        <v>161</v>
      </c>
      <c r="D156" s="17">
        <v>360</v>
      </c>
      <c r="K156" s="5" t="s">
        <v>140</v>
      </c>
    </row>
    <row r="157" spans="2:11" x14ac:dyDescent="0.25">
      <c r="B157" s="18"/>
      <c r="E157" s="6">
        <f>SUM(D153:D156)</f>
        <v>1490.08</v>
      </c>
      <c r="G157" s="3">
        <v>1365</v>
      </c>
      <c r="I157" s="3">
        <f>G157-E157</f>
        <v>-125.07999999999993</v>
      </c>
    </row>
    <row r="158" spans="2:11" x14ac:dyDescent="0.25">
      <c r="B158" s="18"/>
    </row>
    <row r="159" spans="2:11" ht="23.25" x14ac:dyDescent="0.25">
      <c r="B159" s="18" t="s">
        <v>26</v>
      </c>
      <c r="C159" s="15" t="s">
        <v>117</v>
      </c>
      <c r="D159" s="3">
        <v>50</v>
      </c>
    </row>
    <row r="160" spans="2:11" ht="23.25" x14ac:dyDescent="0.25">
      <c r="B160" s="18"/>
      <c r="C160" s="15" t="s">
        <v>141</v>
      </c>
      <c r="D160" s="3">
        <v>896.4</v>
      </c>
    </row>
    <row r="161" spans="2:9" ht="23.25" x14ac:dyDescent="0.25">
      <c r="B161" s="18"/>
      <c r="C161" s="15" t="s">
        <v>119</v>
      </c>
      <c r="D161" s="3">
        <v>90</v>
      </c>
    </row>
    <row r="162" spans="2:9" ht="23.25" x14ac:dyDescent="0.25">
      <c r="B162" s="18"/>
      <c r="C162" s="15" t="s">
        <v>142</v>
      </c>
      <c r="D162" s="3">
        <v>192</v>
      </c>
    </row>
    <row r="163" spans="2:9" ht="23.25" x14ac:dyDescent="0.25">
      <c r="B163" s="18"/>
      <c r="C163" s="15" t="s">
        <v>143</v>
      </c>
      <c r="D163" s="3">
        <v>138</v>
      </c>
    </row>
    <row r="164" spans="2:9" ht="23.25" x14ac:dyDescent="0.25">
      <c r="B164" s="18"/>
      <c r="C164" s="15" t="s">
        <v>121</v>
      </c>
      <c r="D164" s="3">
        <v>835.75</v>
      </c>
    </row>
    <row r="165" spans="2:9" ht="23.25" x14ac:dyDescent="0.25">
      <c r="B165" s="18"/>
      <c r="C165" s="15" t="s">
        <v>144</v>
      </c>
      <c r="D165" s="3">
        <v>68</v>
      </c>
    </row>
    <row r="166" spans="2:9" x14ac:dyDescent="0.25">
      <c r="B166" s="18"/>
      <c r="C166" s="15" t="s">
        <v>145</v>
      </c>
      <c r="D166" s="3">
        <v>175.69</v>
      </c>
    </row>
    <row r="167" spans="2:9" ht="23.25" x14ac:dyDescent="0.25">
      <c r="B167" s="18"/>
      <c r="C167" s="15" t="s">
        <v>146</v>
      </c>
      <c r="D167" s="3">
        <v>166.5</v>
      </c>
    </row>
    <row r="168" spans="2:9" x14ac:dyDescent="0.25">
      <c r="E168" s="6">
        <f>SUM(D159:D167)</f>
        <v>2612.34</v>
      </c>
      <c r="G168" s="3">
        <v>2500</v>
      </c>
      <c r="I168" s="3">
        <f>G168-E168</f>
        <v>-112.34000000000015</v>
      </c>
    </row>
    <row r="169" spans="2:9" x14ac:dyDescent="0.25">
      <c r="E169" s="6"/>
      <c r="I169" s="3"/>
    </row>
    <row r="170" spans="2:9" ht="23.25" x14ac:dyDescent="0.25">
      <c r="B170" s="18" t="s">
        <v>11</v>
      </c>
      <c r="C170" s="15" t="s">
        <v>147</v>
      </c>
      <c r="D170" s="3">
        <v>600</v>
      </c>
      <c r="E170" s="6"/>
      <c r="I170" s="3"/>
    </row>
    <row r="171" spans="2:9" x14ac:dyDescent="0.25">
      <c r="B171" s="18"/>
      <c r="E171" s="6">
        <f>SUM(D170)</f>
        <v>600</v>
      </c>
      <c r="G171" s="3">
        <v>600</v>
      </c>
      <c r="I171" s="3">
        <f>G171-E171</f>
        <v>0</v>
      </c>
    </row>
    <row r="172" spans="2:9" x14ac:dyDescent="0.25">
      <c r="B172" s="18"/>
      <c r="E172" s="6"/>
      <c r="I172" s="3"/>
    </row>
    <row r="173" spans="2:9" x14ac:dyDescent="0.25">
      <c r="B173" s="18" t="s">
        <v>22</v>
      </c>
      <c r="C173" s="15" t="s">
        <v>136</v>
      </c>
      <c r="D173" s="3">
        <v>0</v>
      </c>
    </row>
    <row r="174" spans="2:9" x14ac:dyDescent="0.25">
      <c r="B174" s="18"/>
      <c r="E174" s="3">
        <f>SUM(D173)</f>
        <v>0</v>
      </c>
      <c r="G174" s="3">
        <v>0</v>
      </c>
      <c r="I174" s="3">
        <f>G174-E174</f>
        <v>0</v>
      </c>
    </row>
    <row r="175" spans="2:9" ht="15.75" thickBot="1" x14ac:dyDescent="0.3">
      <c r="B175" s="26" t="s">
        <v>27</v>
      </c>
      <c r="F175" s="9">
        <f>SUM(E153:E174)</f>
        <v>4702.42</v>
      </c>
      <c r="G175" s="10"/>
      <c r="H175" s="10">
        <f>SUM(G153:G174)</f>
        <v>4465</v>
      </c>
      <c r="I175" s="10">
        <f>H175-F175</f>
        <v>-237.42000000000007</v>
      </c>
    </row>
    <row r="176" spans="2:9" x14ac:dyDescent="0.25">
      <c r="B176" s="29"/>
      <c r="F176" s="12"/>
      <c r="G176" s="13"/>
      <c r="H176" s="13"/>
      <c r="I176" s="13"/>
    </row>
    <row r="177" spans="2:9" x14ac:dyDescent="0.25">
      <c r="B177" s="15"/>
    </row>
    <row r="178" spans="2:9" ht="15.75" thickBot="1" x14ac:dyDescent="0.3">
      <c r="B178" s="30" t="s">
        <v>28</v>
      </c>
      <c r="F178" s="14">
        <f>SUM(F3:F175)</f>
        <v>84237.813999999984</v>
      </c>
      <c r="G178" s="14"/>
      <c r="H178" s="14">
        <f>SUM(H3:H175)</f>
        <v>84143</v>
      </c>
      <c r="I178" s="14">
        <f>H178-F178</f>
        <v>-94.813999999983935</v>
      </c>
    </row>
    <row r="179" spans="2:9" ht="15.75" thickTop="1" x14ac:dyDescent="0.25"/>
  </sheetData>
  <conditionalFormatting sqref="I10">
    <cfRule type="cellIs" dxfId="91" priority="94" operator="lessThan">
      <formula>0</formula>
    </cfRule>
    <cfRule type="cellIs" dxfId="90" priority="95" operator="lessThan">
      <formula>-1225.85</formula>
    </cfRule>
  </conditionalFormatting>
  <conditionalFormatting sqref="I10:I79">
    <cfRule type="cellIs" dxfId="89" priority="93" operator="lessThan">
      <formula>0</formula>
    </cfRule>
  </conditionalFormatting>
  <conditionalFormatting sqref="I92">
    <cfRule type="cellIs" dxfId="88" priority="71" operator="lessThan">
      <formula>0</formula>
    </cfRule>
    <cfRule type="cellIs" dxfId="87" priority="72" operator="greaterThan">
      <formula>0</formula>
    </cfRule>
    <cfRule type="cellIs" dxfId="86" priority="73" operator="lessThan">
      <formula>0</formula>
    </cfRule>
    <cfRule type="cellIs" dxfId="85" priority="74" operator="greaterThan">
      <formula>0</formula>
    </cfRule>
    <cfRule type="cellIs" dxfId="84" priority="92" operator="lessThan">
      <formula>0</formula>
    </cfRule>
  </conditionalFormatting>
  <conditionalFormatting sqref="I98">
    <cfRule type="cellIs" dxfId="83" priority="91" operator="lessThan">
      <formula>0</formula>
    </cfRule>
  </conditionalFormatting>
  <conditionalFormatting sqref="I104">
    <cfRule type="cellIs" dxfId="82" priority="89" operator="lessThan">
      <formula>0</formula>
    </cfRule>
  </conditionalFormatting>
  <conditionalFormatting sqref="I14">
    <cfRule type="cellIs" dxfId="81" priority="87" operator="greaterThan">
      <formula>0</formula>
    </cfRule>
  </conditionalFormatting>
  <conditionalFormatting sqref="I19">
    <cfRule type="cellIs" dxfId="80" priority="86" operator="greaterThan">
      <formula>0</formula>
    </cfRule>
  </conditionalFormatting>
  <conditionalFormatting sqref="I31">
    <cfRule type="cellIs" dxfId="79" priority="85" operator="greaterThan">
      <formula>0</formula>
    </cfRule>
  </conditionalFormatting>
  <conditionalFormatting sqref="I25">
    <cfRule type="cellIs" dxfId="78" priority="84" operator="greaterThan">
      <formula>0</formula>
    </cfRule>
  </conditionalFormatting>
  <conditionalFormatting sqref="I36">
    <cfRule type="cellIs" dxfId="77" priority="83" operator="greaterThan">
      <formula>0</formula>
    </cfRule>
  </conditionalFormatting>
  <conditionalFormatting sqref="I39">
    <cfRule type="cellIs" dxfId="76" priority="82" operator="greaterThan">
      <formula>0</formula>
    </cfRule>
  </conditionalFormatting>
  <conditionalFormatting sqref="I44">
    <cfRule type="cellIs" dxfId="75" priority="81" operator="greaterThan">
      <formula>0</formula>
    </cfRule>
  </conditionalFormatting>
  <conditionalFormatting sqref="I51">
    <cfRule type="cellIs" dxfId="74" priority="80" operator="greaterThan">
      <formula>0</formula>
    </cfRule>
  </conditionalFormatting>
  <conditionalFormatting sqref="I55">
    <cfRule type="cellIs" dxfId="73" priority="79" operator="greaterThan">
      <formula>0</formula>
    </cfRule>
  </conditionalFormatting>
  <conditionalFormatting sqref="I73">
    <cfRule type="cellIs" dxfId="72" priority="78" operator="greaterThan">
      <formula>0</formula>
    </cfRule>
  </conditionalFormatting>
  <conditionalFormatting sqref="I79">
    <cfRule type="cellIs" dxfId="71" priority="76" operator="lessThan">
      <formula>0</formula>
    </cfRule>
    <cfRule type="cellIs" dxfId="70" priority="77" operator="greaterThan">
      <formula>0</formula>
    </cfRule>
  </conditionalFormatting>
  <conditionalFormatting sqref="I120">
    <cfRule type="cellIs" dxfId="69" priority="56" operator="lessThan">
      <formula>0</formula>
    </cfRule>
    <cfRule type="cellIs" dxfId="68" priority="57" operator="greaterThan">
      <formula>0</formula>
    </cfRule>
    <cfRule type="cellIs" dxfId="67" priority="58" operator="lessThan">
      <formula>0</formula>
    </cfRule>
    <cfRule type="cellIs" dxfId="66" priority="59" operator="greaterThan">
      <formula>0</formula>
    </cfRule>
    <cfRule type="cellIs" dxfId="65" priority="60" operator="lessThan">
      <formula>0</formula>
    </cfRule>
  </conditionalFormatting>
  <conditionalFormatting sqref="I97">
    <cfRule type="cellIs" dxfId="64" priority="66" operator="lessThan">
      <formula>0</formula>
    </cfRule>
    <cfRule type="cellIs" dxfId="63" priority="67" operator="greaterThan">
      <formula>0</formula>
    </cfRule>
    <cfRule type="cellIs" dxfId="62" priority="68" operator="lessThan">
      <formula>0</formula>
    </cfRule>
    <cfRule type="cellIs" dxfId="61" priority="69" operator="greaterThan">
      <formula>0</formula>
    </cfRule>
    <cfRule type="cellIs" dxfId="60" priority="70" operator="lessThan">
      <formula>0</formula>
    </cfRule>
  </conditionalFormatting>
  <conditionalFormatting sqref="I100">
    <cfRule type="cellIs" dxfId="59" priority="61" operator="lessThan">
      <formula>0</formula>
    </cfRule>
    <cfRule type="cellIs" dxfId="58" priority="62" operator="greaterThan">
      <formula>0</formula>
    </cfRule>
    <cfRule type="cellIs" dxfId="57" priority="63" operator="lessThan">
      <formula>0</formula>
    </cfRule>
    <cfRule type="cellIs" dxfId="56" priority="64" operator="greaterThan">
      <formula>0</formula>
    </cfRule>
    <cfRule type="cellIs" dxfId="55" priority="65" operator="lessThan">
      <formula>0</formula>
    </cfRule>
  </conditionalFormatting>
  <conditionalFormatting sqref="I136">
    <cfRule type="cellIs" dxfId="54" priority="51" operator="lessThan">
      <formula>0</formula>
    </cfRule>
    <cfRule type="cellIs" dxfId="53" priority="52" operator="greaterThan">
      <formula>0</formula>
    </cfRule>
    <cfRule type="cellIs" dxfId="52" priority="53" operator="lessThan">
      <formula>0</formula>
    </cfRule>
    <cfRule type="cellIs" dxfId="51" priority="54" operator="greaterThan">
      <formula>0</formula>
    </cfRule>
    <cfRule type="cellIs" dxfId="50" priority="55" operator="lessThan">
      <formula>0</formula>
    </cfRule>
  </conditionalFormatting>
  <conditionalFormatting sqref="I142">
    <cfRule type="cellIs" dxfId="49" priority="46" operator="lessThan">
      <formula>0</formula>
    </cfRule>
    <cfRule type="cellIs" dxfId="48" priority="47" operator="greaterThan">
      <formula>0</formula>
    </cfRule>
    <cfRule type="cellIs" dxfId="47" priority="48" operator="lessThan">
      <formula>0</formula>
    </cfRule>
    <cfRule type="cellIs" dxfId="46" priority="49" operator="greaterThan">
      <formula>0</formula>
    </cfRule>
    <cfRule type="cellIs" dxfId="45" priority="50" operator="lessThan">
      <formula>0</formula>
    </cfRule>
  </conditionalFormatting>
  <conditionalFormatting sqref="I145:I146">
    <cfRule type="cellIs" dxfId="44" priority="41" operator="lessThan">
      <formula>0</formula>
    </cfRule>
    <cfRule type="cellIs" dxfId="43" priority="42" operator="greaterThan">
      <formula>0</formula>
    </cfRule>
    <cfRule type="cellIs" dxfId="42" priority="43" operator="lessThan">
      <formula>0</formula>
    </cfRule>
    <cfRule type="cellIs" dxfId="41" priority="44" operator="greaterThan">
      <formula>0</formula>
    </cfRule>
    <cfRule type="cellIs" dxfId="40" priority="45" operator="lessThan">
      <formula>0</formula>
    </cfRule>
  </conditionalFormatting>
  <conditionalFormatting sqref="I149">
    <cfRule type="cellIs" dxfId="39" priority="31" operator="lessThan">
      <formula>0</formula>
    </cfRule>
    <cfRule type="cellIs" dxfId="38" priority="32" operator="greaterThan">
      <formula>0</formula>
    </cfRule>
    <cfRule type="cellIs" dxfId="37" priority="33" operator="lessThan">
      <formula>0</formula>
    </cfRule>
    <cfRule type="cellIs" dxfId="36" priority="34" operator="greaterThan">
      <formula>0</formula>
    </cfRule>
    <cfRule type="cellIs" dxfId="35" priority="35" operator="lessThan">
      <formula>0</formula>
    </cfRule>
  </conditionalFormatting>
  <conditionalFormatting sqref="I148">
    <cfRule type="cellIs" dxfId="34" priority="36" operator="lessThan">
      <formula>0</formula>
    </cfRule>
    <cfRule type="cellIs" dxfId="33" priority="37" operator="greaterThan">
      <formula>0</formula>
    </cfRule>
    <cfRule type="cellIs" dxfId="32" priority="38" operator="lessThan">
      <formula>0</formula>
    </cfRule>
    <cfRule type="cellIs" dxfId="31" priority="39" operator="greaterThan">
      <formula>0</formula>
    </cfRule>
    <cfRule type="cellIs" dxfId="30" priority="40" operator="lessThan">
      <formula>0</formula>
    </cfRule>
  </conditionalFormatting>
  <conditionalFormatting sqref="I157">
    <cfRule type="cellIs" dxfId="29" priority="26" operator="lessThan">
      <formula>0</formula>
    </cfRule>
    <cfRule type="cellIs" dxfId="28" priority="27" operator="greaterThan">
      <formula>0</formula>
    </cfRule>
    <cfRule type="cellIs" dxfId="27" priority="28" operator="lessThan">
      <formula>0</formula>
    </cfRule>
    <cfRule type="cellIs" dxfId="26" priority="29" operator="greaterThan">
      <formula>0</formula>
    </cfRule>
    <cfRule type="cellIs" dxfId="25" priority="30" operator="lessThan">
      <formula>0</formula>
    </cfRule>
  </conditionalFormatting>
  <conditionalFormatting sqref="I168:I172">
    <cfRule type="cellIs" dxfId="24" priority="21" operator="lessThan">
      <formula>0</formula>
    </cfRule>
    <cfRule type="cellIs" dxfId="23" priority="22" operator="greaterThan">
      <formula>0</formula>
    </cfRule>
    <cfRule type="cellIs" dxfId="22" priority="23" operator="lessThan">
      <formula>0</formula>
    </cfRule>
    <cfRule type="cellIs" dxfId="21" priority="24" operator="greaterThan">
      <formula>0</formula>
    </cfRule>
    <cfRule type="cellIs" dxfId="20" priority="25" operator="lessThan">
      <formula>0</formula>
    </cfRule>
  </conditionalFormatting>
  <conditionalFormatting sqref="I175:I176">
    <cfRule type="cellIs" dxfId="19" priority="11" operator="lessThan">
      <formula>0</formula>
    </cfRule>
    <cfRule type="cellIs" dxfId="18" priority="12" operator="greaterThan">
      <formula>0</formula>
    </cfRule>
    <cfRule type="cellIs" dxfId="17" priority="13" operator="lessThan">
      <formula>0</formula>
    </cfRule>
    <cfRule type="cellIs" dxfId="16" priority="14" operator="greaterThan">
      <formula>0</formula>
    </cfRule>
    <cfRule type="cellIs" dxfId="15" priority="15" operator="lessThan">
      <formula>0</formula>
    </cfRule>
  </conditionalFormatting>
  <conditionalFormatting sqref="I174">
    <cfRule type="cellIs" dxfId="14" priority="16" operator="lessThan">
      <formula>0</formula>
    </cfRule>
    <cfRule type="cellIs" dxfId="13" priority="17" operator="greaterThan">
      <formula>0</formula>
    </cfRule>
    <cfRule type="cellIs" dxfId="12" priority="18" operator="lessThan">
      <formula>0</formula>
    </cfRule>
    <cfRule type="cellIs" dxfId="11" priority="19" operator="greaterThan">
      <formula>0</formula>
    </cfRule>
    <cfRule type="cellIs" dxfId="10" priority="20" operator="lessThan">
      <formula>0</formula>
    </cfRule>
  </conditionalFormatting>
  <conditionalFormatting sqref="I178">
    <cfRule type="cellIs" dxfId="9" priority="6" operator="lessThan">
      <formula>0</formula>
    </cfRule>
    <cfRule type="cellIs" dxfId="8" priority="7" operator="greaterThan">
      <formula>0</formula>
    </cfRule>
    <cfRule type="cellIs" dxfId="7" priority="8" operator="lessThan">
      <formula>0</formula>
    </cfRule>
    <cfRule type="cellIs" dxfId="6" priority="9" operator="greaterThan">
      <formula>0</formula>
    </cfRule>
    <cfRule type="cellIs" dxfId="5" priority="10" operator="lessThan">
      <formula>0</formula>
    </cfRule>
  </conditionalFormatting>
  <conditionalFormatting sqref="I5">
    <cfRule type="cellIs" dxfId="4" priority="4" operator="lessThan">
      <formula>0</formula>
    </cfRule>
    <cfRule type="cellIs" dxfId="3" priority="5" operator="lessThan">
      <formula>-1225.85</formula>
    </cfRule>
  </conditionalFormatting>
  <conditionalFormatting sqref="I5">
    <cfRule type="cellIs" dxfId="2" priority="3" operator="lessThan">
      <formula>0</formula>
    </cfRule>
  </conditionalFormatting>
  <conditionalFormatting sqref="I76">
    <cfRule type="cellIs" dxfId="1" priority="2" operator="greaterThan">
      <formula>0</formula>
    </cfRule>
  </conditionalFormatting>
  <conditionalFormatting sqref="I78">
    <cfRule type="cellIs" dxfId="0" priority="1" operator="greaterThan">
      <formula>0</formula>
    </cfRule>
  </conditionalFormatting>
  <pageMargins left="0.25" right="0.25" top="0.75" bottom="0.75" header="0.3" footer="0.3"/>
  <pageSetup paperSize="9" scale="88" orientation="landscape" horizontalDpi="4294967293" verticalDpi="0" r:id="rId1"/>
  <headerFooter>
    <oddHeader>&amp;CPreston Mansions Actual Spends 2015 from Ellmans Audit trail</oddHeader>
    <oddFooter>&amp;C&amp;P of &amp;N</oddFooter>
  </headerFooter>
  <rowBreaks count="6" manualBreakCount="6">
    <brk id="36" max="16383" man="1"/>
    <brk id="56" max="16383" man="1"/>
    <brk id="80" max="16383" man="1"/>
    <brk id="105" max="16383" man="1"/>
    <brk id="121" max="16383" man="1"/>
    <brk id="150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O7"/>
  <sheetViews>
    <sheetView workbookViewId="0">
      <selection activeCell="L7" sqref="L7"/>
    </sheetView>
  </sheetViews>
  <sheetFormatPr defaultRowHeight="15" x14ac:dyDescent="0.25"/>
  <sheetData>
    <row r="6" spans="4:15" x14ac:dyDescent="0.25"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</row>
    <row r="7" spans="4:15" x14ac:dyDescent="0.25">
      <c r="D7" t="s">
        <v>35</v>
      </c>
      <c r="E7" t="s">
        <v>36</v>
      </c>
      <c r="F7" t="s">
        <v>38</v>
      </c>
      <c r="G7" t="s">
        <v>37</v>
      </c>
      <c r="H7" t="s">
        <v>39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45</v>
      </c>
      <c r="O7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Alan_Eva</dc:creator>
  <cp:lastModifiedBy>Alan_Eva</cp:lastModifiedBy>
  <cp:lastPrinted>2015-12-04T15:17:53Z</cp:lastPrinted>
  <dcterms:created xsi:type="dcterms:W3CDTF">2015-11-05T16:08:27Z</dcterms:created>
  <dcterms:modified xsi:type="dcterms:W3CDTF">2015-12-04T15:27:49Z</dcterms:modified>
</cp:coreProperties>
</file>